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2" i="1" l="1"/>
  <c r="G17" i="1"/>
  <c r="D17" i="1"/>
  <c r="I6" i="1" l="1"/>
  <c r="M1" i="1" s="1"/>
  <c r="I9" i="1" l="1"/>
  <c r="M4" i="1" s="1"/>
  <c r="I7" i="1"/>
  <c r="M2" i="1" s="1"/>
  <c r="I8" i="1"/>
  <c r="M3" i="1" s="1"/>
  <c r="L11" i="1"/>
  <c r="Q18" i="1" s="1"/>
  <c r="J30" i="1" s="1"/>
  <c r="E23" i="1" s="1"/>
  <c r="L13" i="1"/>
  <c r="Q20" i="1" s="1"/>
  <c r="J32" i="1" s="1"/>
  <c r="L14" i="1"/>
  <c r="Q21" i="1" s="1"/>
  <c r="J33" i="1" s="1"/>
  <c r="S11" i="1"/>
  <c r="Q33" i="1"/>
  <c r="L12" i="1" l="1"/>
  <c r="Q19" i="1" s="1"/>
  <c r="J31" i="1" s="1"/>
  <c r="S14" i="1"/>
  <c r="S13" i="1"/>
  <c r="E31" i="1"/>
  <c r="E32" i="1" s="1"/>
  <c r="S12" i="1"/>
  <c r="E33" i="1" l="1"/>
</calcChain>
</file>

<file path=xl/sharedStrings.xml><?xml version="1.0" encoding="utf-8"?>
<sst xmlns="http://schemas.openxmlformats.org/spreadsheetml/2006/main" count="41" uniqueCount="41">
  <si>
    <t>M1</t>
  </si>
  <si>
    <t>wa1</t>
  </si>
  <si>
    <t>wc1</t>
  </si>
  <si>
    <t>M2</t>
  </si>
  <si>
    <t>wb2</t>
  </si>
  <si>
    <t>wc2</t>
  </si>
  <si>
    <t>M3</t>
  </si>
  <si>
    <t>wc3</t>
  </si>
  <si>
    <t>M4</t>
  </si>
  <si>
    <t>we4</t>
  </si>
  <si>
    <t>M5</t>
  </si>
  <si>
    <t>wd5</t>
  </si>
  <si>
    <t>wc5</t>
  </si>
  <si>
    <t>we5</t>
  </si>
  <si>
    <t>M12</t>
  </si>
  <si>
    <t>wc12</t>
  </si>
  <si>
    <t>M13</t>
  </si>
  <si>
    <t>wd13</t>
  </si>
  <si>
    <t>we13</t>
  </si>
  <si>
    <t>M11</t>
  </si>
  <si>
    <t>wd11</t>
  </si>
  <si>
    <t>wc11</t>
  </si>
  <si>
    <t>we11</t>
  </si>
  <si>
    <t>M10</t>
  </si>
  <si>
    <t>wc10</t>
  </si>
  <si>
    <t>M9</t>
  </si>
  <si>
    <t>wd9</t>
  </si>
  <si>
    <t>wc9</t>
  </si>
  <si>
    <t>we9</t>
  </si>
  <si>
    <t>M8</t>
  </si>
  <si>
    <t>wd8</t>
  </si>
  <si>
    <t>wc8</t>
  </si>
  <si>
    <t>we8</t>
  </si>
  <si>
    <t>M6</t>
  </si>
  <si>
    <t>wd6</t>
  </si>
  <si>
    <t>wc6</t>
  </si>
  <si>
    <t>we6</t>
  </si>
  <si>
    <t>M7</t>
  </si>
  <si>
    <t>wd7</t>
  </si>
  <si>
    <t>wc7</t>
  </si>
  <si>
    <t>we7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</si>
</sst>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Protection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8</xdr:row>
      <xdr:rowOff>47625</xdr:rowOff>
    </xdr:from>
    <xdr:to>
      <xdr:col>5</xdr:col>
      <xdr:colOff>590550</xdr:colOff>
      <xdr:row>10</xdr:row>
      <xdr:rowOff>123825</xdr:rowOff>
    </xdr:to>
    <xdr:sp macro="" textlink="">
      <xdr:nvSpPr>
        <xdr:cNvPr id="2" name="CuadroTexto 1"/>
        <xdr:cNvSpPr txBox="1"/>
      </xdr:nvSpPr>
      <xdr:spPr>
        <a:xfrm>
          <a:off x="1847850" y="1571625"/>
          <a:ext cx="1790700" cy="457200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2400"/>
            <a:t>REACCIÓ</a:t>
          </a:r>
        </a:p>
      </xdr:txBody>
    </xdr:sp>
    <xdr:clientData/>
  </xdr:twoCellAnchor>
  <xdr:twoCellAnchor>
    <xdr:from>
      <xdr:col>2</xdr:col>
      <xdr:colOff>323850</xdr:colOff>
      <xdr:row>27</xdr:row>
      <xdr:rowOff>47625</xdr:rowOff>
    </xdr:from>
    <xdr:to>
      <xdr:col>6</xdr:col>
      <xdr:colOff>285750</xdr:colOff>
      <xdr:row>29</xdr:row>
      <xdr:rowOff>123825</xdr:rowOff>
    </xdr:to>
    <xdr:sp macro="" textlink="">
      <xdr:nvSpPr>
        <xdr:cNvPr id="3" name="CuadroTexto 2"/>
        <xdr:cNvSpPr txBox="1"/>
      </xdr:nvSpPr>
      <xdr:spPr>
        <a:xfrm>
          <a:off x="1543050" y="5191125"/>
          <a:ext cx="2400300" cy="457200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2400"/>
            <a:t>CRISTAL·LITZACIÓ</a:t>
          </a:r>
        </a:p>
      </xdr:txBody>
    </xdr:sp>
    <xdr:clientData/>
  </xdr:twoCellAnchor>
  <xdr:twoCellAnchor>
    <xdr:from>
      <xdr:col>13</xdr:col>
      <xdr:colOff>28575</xdr:colOff>
      <xdr:row>8</xdr:row>
      <xdr:rowOff>57150</xdr:rowOff>
    </xdr:from>
    <xdr:to>
      <xdr:col>15</xdr:col>
      <xdr:colOff>600075</xdr:colOff>
      <xdr:row>10</xdr:row>
      <xdr:rowOff>133350</xdr:rowOff>
    </xdr:to>
    <xdr:sp macro="" textlink="">
      <xdr:nvSpPr>
        <xdr:cNvPr id="4" name="CuadroTexto 3"/>
        <xdr:cNvSpPr txBox="1"/>
      </xdr:nvSpPr>
      <xdr:spPr>
        <a:xfrm>
          <a:off x="7953375" y="1581150"/>
          <a:ext cx="1790700" cy="457200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2400"/>
            <a:t>FILTRACIÓ</a:t>
          </a:r>
        </a:p>
      </xdr:txBody>
    </xdr:sp>
    <xdr:clientData/>
  </xdr:twoCellAnchor>
  <xdr:twoCellAnchor>
    <xdr:from>
      <xdr:col>13</xdr:col>
      <xdr:colOff>19050</xdr:colOff>
      <xdr:row>27</xdr:row>
      <xdr:rowOff>57150</xdr:rowOff>
    </xdr:from>
    <xdr:to>
      <xdr:col>16</xdr:col>
      <xdr:colOff>19050</xdr:colOff>
      <xdr:row>29</xdr:row>
      <xdr:rowOff>133350</xdr:rowOff>
    </xdr:to>
    <xdr:sp macro="" textlink="">
      <xdr:nvSpPr>
        <xdr:cNvPr id="5" name="CuadroTexto 4"/>
        <xdr:cNvSpPr txBox="1"/>
      </xdr:nvSpPr>
      <xdr:spPr>
        <a:xfrm>
          <a:off x="7943850" y="5200650"/>
          <a:ext cx="1828800" cy="457200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2400"/>
            <a:t>EVAPORACIÓ</a:t>
          </a:r>
        </a:p>
      </xdr:txBody>
    </xdr:sp>
    <xdr:clientData/>
  </xdr:twoCellAnchor>
  <xdr:twoCellAnchor>
    <xdr:from>
      <xdr:col>1</xdr:col>
      <xdr:colOff>19050</xdr:colOff>
      <xdr:row>9</xdr:row>
      <xdr:rowOff>85725</xdr:rowOff>
    </xdr:from>
    <xdr:to>
      <xdr:col>3</xdr:col>
      <xdr:colOff>19050</xdr:colOff>
      <xdr:row>9</xdr:row>
      <xdr:rowOff>85725</xdr:rowOff>
    </xdr:to>
    <xdr:cxnSp macro="">
      <xdr:nvCxnSpPr>
        <xdr:cNvPr id="7" name="Conector recto de flecha 6"/>
        <xdr:cNvCxnSpPr>
          <a:endCxn id="2" idx="1"/>
        </xdr:cNvCxnSpPr>
      </xdr:nvCxnSpPr>
      <xdr:spPr>
        <a:xfrm>
          <a:off x="628650" y="1800225"/>
          <a:ext cx="1219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466725</xdr:colOff>
      <xdr:row>10</xdr:row>
      <xdr:rowOff>133350</xdr:rowOff>
    </xdr:from>
    <xdr:to>
      <xdr:col>3</xdr:col>
      <xdr:colOff>466725</xdr:colOff>
      <xdr:row>15</xdr:row>
      <xdr:rowOff>133350</xdr:rowOff>
    </xdr:to>
    <xdr:cxnSp macro="">
      <xdr:nvCxnSpPr>
        <xdr:cNvPr id="9" name="Conector recto de flecha 8"/>
        <xdr:cNvCxnSpPr/>
      </xdr:nvCxnSpPr>
      <xdr:spPr>
        <a:xfrm flipV="1">
          <a:off x="2295525" y="2038350"/>
          <a:ext cx="0" cy="952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</xdr:colOff>
      <xdr:row>10</xdr:row>
      <xdr:rowOff>142875</xdr:rowOff>
    </xdr:from>
    <xdr:to>
      <xdr:col>5</xdr:col>
      <xdr:colOff>76200</xdr:colOff>
      <xdr:row>15</xdr:row>
      <xdr:rowOff>142875</xdr:rowOff>
    </xdr:to>
    <xdr:cxnSp macro="">
      <xdr:nvCxnSpPr>
        <xdr:cNvPr id="10" name="Conector recto de flecha 9"/>
        <xdr:cNvCxnSpPr/>
      </xdr:nvCxnSpPr>
      <xdr:spPr>
        <a:xfrm flipV="1">
          <a:off x="3124200" y="2047875"/>
          <a:ext cx="0" cy="952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</xdr:colOff>
      <xdr:row>2</xdr:row>
      <xdr:rowOff>0</xdr:rowOff>
    </xdr:from>
    <xdr:to>
      <xdr:col>5</xdr:col>
      <xdr:colOff>76200</xdr:colOff>
      <xdr:row>8</xdr:row>
      <xdr:rowOff>9525</xdr:rowOff>
    </xdr:to>
    <xdr:cxnSp macro="">
      <xdr:nvCxnSpPr>
        <xdr:cNvPr id="11" name="Conector recto de flecha 10"/>
        <xdr:cNvCxnSpPr/>
      </xdr:nvCxnSpPr>
      <xdr:spPr>
        <a:xfrm>
          <a:off x="3124200" y="381000"/>
          <a:ext cx="0" cy="1152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590550</xdr:colOff>
      <xdr:row>9</xdr:row>
      <xdr:rowOff>85725</xdr:rowOff>
    </xdr:from>
    <xdr:to>
      <xdr:col>13</xdr:col>
      <xdr:colOff>28575</xdr:colOff>
      <xdr:row>9</xdr:row>
      <xdr:rowOff>95250</xdr:rowOff>
    </xdr:to>
    <xdr:cxnSp macro="">
      <xdr:nvCxnSpPr>
        <xdr:cNvPr id="13" name="Conector recto de flecha 12"/>
        <xdr:cNvCxnSpPr>
          <a:stCxn id="2" idx="3"/>
          <a:endCxn id="4" idx="1"/>
        </xdr:cNvCxnSpPr>
      </xdr:nvCxnSpPr>
      <xdr:spPr>
        <a:xfrm>
          <a:off x="3638550" y="1800225"/>
          <a:ext cx="431482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28</xdr:row>
      <xdr:rowOff>85725</xdr:rowOff>
    </xdr:from>
    <xdr:to>
      <xdr:col>13</xdr:col>
      <xdr:colOff>19050</xdr:colOff>
      <xdr:row>28</xdr:row>
      <xdr:rowOff>95250</xdr:rowOff>
    </xdr:to>
    <xdr:cxnSp macro="">
      <xdr:nvCxnSpPr>
        <xdr:cNvPr id="16" name="Conector recto de flecha 15"/>
        <xdr:cNvCxnSpPr>
          <a:stCxn id="5" idx="1"/>
          <a:endCxn id="3" idx="3"/>
        </xdr:cNvCxnSpPr>
      </xdr:nvCxnSpPr>
      <xdr:spPr>
        <a:xfrm flipH="1" flipV="1">
          <a:off x="3943350" y="5419725"/>
          <a:ext cx="40005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314325</xdr:colOff>
      <xdr:row>10</xdr:row>
      <xdr:rowOff>133350</xdr:rowOff>
    </xdr:from>
    <xdr:to>
      <xdr:col>14</xdr:col>
      <xdr:colOff>323850</xdr:colOff>
      <xdr:row>27</xdr:row>
      <xdr:rowOff>57150</xdr:rowOff>
    </xdr:to>
    <xdr:cxnSp macro="">
      <xdr:nvCxnSpPr>
        <xdr:cNvPr id="19" name="Conector recto de flecha 18"/>
        <xdr:cNvCxnSpPr>
          <a:stCxn id="4" idx="2"/>
          <a:endCxn id="5" idx="0"/>
        </xdr:cNvCxnSpPr>
      </xdr:nvCxnSpPr>
      <xdr:spPr>
        <a:xfrm>
          <a:off x="8848725" y="2038350"/>
          <a:ext cx="9525" cy="31623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20</xdr:row>
      <xdr:rowOff>180975</xdr:rowOff>
    </xdr:from>
    <xdr:to>
      <xdr:col>5</xdr:col>
      <xdr:colOff>57150</xdr:colOff>
      <xdr:row>27</xdr:row>
      <xdr:rowOff>0</xdr:rowOff>
    </xdr:to>
    <xdr:cxnSp macro="">
      <xdr:nvCxnSpPr>
        <xdr:cNvPr id="22" name="Conector recto de flecha 21"/>
        <xdr:cNvCxnSpPr/>
      </xdr:nvCxnSpPr>
      <xdr:spPr>
        <a:xfrm>
          <a:off x="3105150" y="3990975"/>
          <a:ext cx="0" cy="1152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</xdr:colOff>
      <xdr:row>30</xdr:row>
      <xdr:rowOff>0</xdr:rowOff>
    </xdr:from>
    <xdr:to>
      <xdr:col>5</xdr:col>
      <xdr:colOff>85725</xdr:colOff>
      <xdr:row>35</xdr:row>
      <xdr:rowOff>0</xdr:rowOff>
    </xdr:to>
    <xdr:cxnSp macro="">
      <xdr:nvCxnSpPr>
        <xdr:cNvPr id="23" name="Conector recto de flecha 22"/>
        <xdr:cNvCxnSpPr/>
      </xdr:nvCxnSpPr>
      <xdr:spPr>
        <a:xfrm flipV="1">
          <a:off x="3133725" y="5715000"/>
          <a:ext cx="0" cy="952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4</xdr:row>
      <xdr:rowOff>47625</xdr:rowOff>
    </xdr:from>
    <xdr:to>
      <xdr:col>14</xdr:col>
      <xdr:colOff>295275</xdr:colOff>
      <xdr:row>4</xdr:row>
      <xdr:rowOff>47626</xdr:rowOff>
    </xdr:to>
    <xdr:cxnSp macro="">
      <xdr:nvCxnSpPr>
        <xdr:cNvPr id="24" name="Conector recto de flecha 23"/>
        <xdr:cNvCxnSpPr/>
      </xdr:nvCxnSpPr>
      <xdr:spPr>
        <a:xfrm flipH="1" flipV="1">
          <a:off x="5715000" y="809625"/>
          <a:ext cx="31146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4</xdr:row>
      <xdr:rowOff>57150</xdr:rowOff>
    </xdr:from>
    <xdr:to>
      <xdr:col>9</xdr:col>
      <xdr:colOff>228600</xdr:colOff>
      <xdr:row>9</xdr:row>
      <xdr:rowOff>66675</xdr:rowOff>
    </xdr:to>
    <xdr:cxnSp macro="">
      <xdr:nvCxnSpPr>
        <xdr:cNvPr id="26" name="Conector recto de flecha 25"/>
        <xdr:cNvCxnSpPr/>
      </xdr:nvCxnSpPr>
      <xdr:spPr>
        <a:xfrm>
          <a:off x="5715000" y="819150"/>
          <a:ext cx="0" cy="9620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314325</xdr:colOff>
      <xdr:row>4</xdr:row>
      <xdr:rowOff>57150</xdr:rowOff>
    </xdr:from>
    <xdr:to>
      <xdr:col>14</xdr:col>
      <xdr:colOff>314326</xdr:colOff>
      <xdr:row>8</xdr:row>
      <xdr:rowOff>57150</xdr:rowOff>
    </xdr:to>
    <xdr:cxnSp macro="">
      <xdr:nvCxnSpPr>
        <xdr:cNvPr id="28" name="Conector recto de flecha 27"/>
        <xdr:cNvCxnSpPr>
          <a:stCxn id="4" idx="0"/>
        </xdr:cNvCxnSpPr>
      </xdr:nvCxnSpPr>
      <xdr:spPr>
        <a:xfrm flipV="1">
          <a:off x="8848725" y="819150"/>
          <a:ext cx="1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342900</xdr:colOff>
      <xdr:row>29</xdr:row>
      <xdr:rowOff>152400</xdr:rowOff>
    </xdr:from>
    <xdr:to>
      <xdr:col>14</xdr:col>
      <xdr:colOff>342900</xdr:colOff>
      <xdr:row>35</xdr:row>
      <xdr:rowOff>161925</xdr:rowOff>
    </xdr:to>
    <xdr:cxnSp macro="">
      <xdr:nvCxnSpPr>
        <xdr:cNvPr id="31" name="Conector recto de flecha 30"/>
        <xdr:cNvCxnSpPr/>
      </xdr:nvCxnSpPr>
      <xdr:spPr>
        <a:xfrm>
          <a:off x="8877300" y="5676900"/>
          <a:ext cx="0" cy="1152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9</xdr:row>
      <xdr:rowOff>85725</xdr:rowOff>
    </xdr:from>
    <xdr:to>
      <xdr:col>18</xdr:col>
      <xdr:colOff>0</xdr:colOff>
      <xdr:row>9</xdr:row>
      <xdr:rowOff>85725</xdr:rowOff>
    </xdr:to>
    <xdr:cxnSp macro="">
      <xdr:nvCxnSpPr>
        <xdr:cNvPr id="32" name="Conector recto de flecha 31"/>
        <xdr:cNvCxnSpPr/>
      </xdr:nvCxnSpPr>
      <xdr:spPr>
        <a:xfrm>
          <a:off x="9753600" y="1800225"/>
          <a:ext cx="1219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16</xdr:row>
      <xdr:rowOff>152400</xdr:rowOff>
    </xdr:from>
    <xdr:to>
      <xdr:col>12</xdr:col>
      <xdr:colOff>209550</xdr:colOff>
      <xdr:row>23</xdr:row>
      <xdr:rowOff>19050</xdr:rowOff>
    </xdr:to>
    <xdr:sp macro="" textlink="">
      <xdr:nvSpPr>
        <xdr:cNvPr id="33" name="CuadroTexto 32"/>
        <xdr:cNvSpPr txBox="1"/>
      </xdr:nvSpPr>
      <xdr:spPr>
        <a:xfrm>
          <a:off x="5505450" y="3200400"/>
          <a:ext cx="2019300" cy="120015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1400"/>
            <a:t>A: HNO3               M: kg/h</a:t>
          </a:r>
        </a:p>
        <a:p>
          <a:pPr algn="l"/>
          <a:r>
            <a:rPr lang="es-ES" sz="1400"/>
            <a:t>B: NH3                  w:</a:t>
          </a:r>
          <a:r>
            <a:rPr lang="es-ES" sz="1400" baseline="0"/>
            <a:t> m/m</a:t>
          </a:r>
          <a:endParaRPr lang="es-ES" sz="1400"/>
        </a:p>
        <a:p>
          <a:pPr algn="l"/>
          <a:r>
            <a:rPr lang="es-ES" sz="1400"/>
            <a:t>C:</a:t>
          </a:r>
          <a:r>
            <a:rPr lang="es-ES" sz="1400" baseline="0"/>
            <a:t> H20</a:t>
          </a:r>
          <a:endParaRPr lang="es-ES" sz="1400"/>
        </a:p>
        <a:p>
          <a:pPr algn="l"/>
          <a:r>
            <a:rPr lang="es-ES" sz="1400"/>
            <a:t>D: NH4NO3</a:t>
          </a:r>
        </a:p>
        <a:p>
          <a:pPr algn="l"/>
          <a:r>
            <a:rPr lang="es-ES" sz="1400"/>
            <a:t>E: Impureses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4"/>
  <sheetViews>
    <sheetView tabSelected="1" workbookViewId="0">
      <selection activeCell="C7" sqref="C7"/>
    </sheetView>
  </sheetViews>
  <sheetFormatPr baseColWidth="10" defaultColWidth="9.140625" defaultRowHeight="15" x14ac:dyDescent="0.25"/>
  <sheetData>
    <row r="1" spans="2:19" x14ac:dyDescent="0.25">
      <c r="L1" s="1" t="s">
        <v>37</v>
      </c>
      <c r="M1" s="3">
        <f>I6*0.066677</f>
        <v>64.449747552705446</v>
      </c>
    </row>
    <row r="2" spans="2:19" x14ac:dyDescent="0.25">
      <c r="D2" s="1" t="s">
        <v>3</v>
      </c>
      <c r="E2" s="3">
        <f>C7*0.91</f>
        <v>157.11150000000001</v>
      </c>
      <c r="L2" s="1" t="s">
        <v>38</v>
      </c>
      <c r="M2" s="3">
        <f>I7*1.115</f>
        <v>0.18382220948885514</v>
      </c>
    </row>
    <row r="3" spans="2:19" x14ac:dyDescent="0.25">
      <c r="D3" s="1" t="s">
        <v>4</v>
      </c>
      <c r="E3" s="3">
        <v>0.3</v>
      </c>
      <c r="L3" s="1" t="s">
        <v>39</v>
      </c>
      <c r="M3" s="3">
        <f>1.121212*I8</f>
        <v>0.81402482239721485</v>
      </c>
    </row>
    <row r="4" spans="2:19" x14ac:dyDescent="0.25">
      <c r="D4" s="1" t="s">
        <v>5</v>
      </c>
      <c r="E4" s="3">
        <v>0.7</v>
      </c>
      <c r="L4" s="1" t="s">
        <v>40</v>
      </c>
      <c r="M4" s="3">
        <f>0.0183486*I9</f>
        <v>2.0021040846899102E-3</v>
      </c>
    </row>
    <row r="6" spans="2:19" x14ac:dyDescent="0.25">
      <c r="H6" s="1" t="s">
        <v>10</v>
      </c>
      <c r="I6" s="3">
        <f>E2+G17+D17+C7</f>
        <v>966.59639085000003</v>
      </c>
    </row>
    <row r="7" spans="2:19" x14ac:dyDescent="0.25">
      <c r="B7" s="1" t="s">
        <v>0</v>
      </c>
      <c r="C7" s="2">
        <v>172.65</v>
      </c>
      <c r="H7" s="1" t="s">
        <v>11</v>
      </c>
      <c r="I7" s="3">
        <f>((E3*E2)+(C8*C7))/I6</f>
        <v>0.16486296815143958</v>
      </c>
    </row>
    <row r="8" spans="2:19" x14ac:dyDescent="0.25">
      <c r="B8" s="1" t="s">
        <v>1</v>
      </c>
      <c r="C8" s="3">
        <v>0.65</v>
      </c>
      <c r="H8" s="1" t="s">
        <v>12</v>
      </c>
      <c r="I8" s="3">
        <f>((E4*E2)+(C9*C7)+(D18*D17))/I6</f>
        <v>0.72602221738370154</v>
      </c>
    </row>
    <row r="9" spans="2:19" x14ac:dyDescent="0.25">
      <c r="B9" s="1" t="s">
        <v>2</v>
      </c>
      <c r="C9" s="3">
        <v>0.35</v>
      </c>
      <c r="H9" s="1" t="s">
        <v>13</v>
      </c>
      <c r="I9" s="3">
        <f>(G18*G17)/I6</f>
        <v>0.10911481446485891</v>
      </c>
    </row>
    <row r="11" spans="2:19" x14ac:dyDescent="0.25">
      <c r="K11" s="1" t="s">
        <v>33</v>
      </c>
      <c r="L11" s="3">
        <f>I6+M1</f>
        <v>1031.0461384027055</v>
      </c>
      <c r="R11" s="1" t="s">
        <v>29</v>
      </c>
      <c r="S11" s="3">
        <f>L11-M1-Q18</f>
        <v>105.67286528374098</v>
      </c>
    </row>
    <row r="12" spans="2:19" x14ac:dyDescent="0.25">
      <c r="K12" s="1" t="s">
        <v>34</v>
      </c>
      <c r="L12" s="3">
        <f>((I7*I6)+(M2*M1))/L11</f>
        <v>0.16604809292178227</v>
      </c>
      <c r="R12" s="1" t="s">
        <v>30</v>
      </c>
      <c r="S12" s="3">
        <f>((L12*L11)-(Q19*Q18)-(M2*M1))/S11</f>
        <v>9.1048141061601338E-3</v>
      </c>
    </row>
    <row r="13" spans="2:19" x14ac:dyDescent="0.25">
      <c r="K13" s="1" t="s">
        <v>35</v>
      </c>
      <c r="L13" s="3">
        <f>((I8*I6)+(M3*M1))/L11</f>
        <v>0.73152317943171241</v>
      </c>
      <c r="R13" s="1" t="s">
        <v>31</v>
      </c>
      <c r="S13" s="3">
        <f>((L13*L11)-(Q20*Q18)-(M3*M1))/S11</f>
        <v>1.3711776275812429E-2</v>
      </c>
    </row>
    <row r="14" spans="2:19" x14ac:dyDescent="0.25">
      <c r="K14" s="1" t="s">
        <v>36</v>
      </c>
      <c r="L14" s="3">
        <f>((I9*I6)+(M4*M1))/L11</f>
        <v>0.10241929727453931</v>
      </c>
      <c r="R14" s="1" t="s">
        <v>32</v>
      </c>
      <c r="S14" s="3">
        <f>((L14*L11)-(Q21*Q18)-(M4*M1))/S11</f>
        <v>0.98306062096588698</v>
      </c>
    </row>
    <row r="17" spans="3:17" x14ac:dyDescent="0.25">
      <c r="C17" s="1" t="s">
        <v>6</v>
      </c>
      <c r="D17" s="3">
        <f>C7*3.0777</f>
        <v>531.36490500000002</v>
      </c>
      <c r="F17" s="1" t="s">
        <v>8</v>
      </c>
      <c r="G17" s="3">
        <f>0.610889*C7</f>
        <v>105.46998585</v>
      </c>
    </row>
    <row r="18" spans="3:17" x14ac:dyDescent="0.25">
      <c r="C18" s="1" t="s">
        <v>7</v>
      </c>
      <c r="D18" s="3">
        <v>1</v>
      </c>
      <c r="F18" s="1" t="s">
        <v>9</v>
      </c>
      <c r="G18" s="3">
        <v>1</v>
      </c>
      <c r="P18" s="1" t="s">
        <v>25</v>
      </c>
      <c r="Q18" s="3">
        <f>0.835*L11</f>
        <v>860.92352556625906</v>
      </c>
    </row>
    <row r="19" spans="3:17" x14ac:dyDescent="0.25">
      <c r="P19" s="1" t="s">
        <v>26</v>
      </c>
      <c r="Q19" s="3">
        <f>L12*1.108</f>
        <v>0.18398128695733476</v>
      </c>
    </row>
    <row r="20" spans="3:17" x14ac:dyDescent="0.25">
      <c r="P20" s="1" t="s">
        <v>27</v>
      </c>
      <c r="Q20" s="3">
        <f>L13*1.112</f>
        <v>0.8134537755280643</v>
      </c>
    </row>
    <row r="21" spans="3:17" x14ac:dyDescent="0.25">
      <c r="P21" s="1" t="s">
        <v>28</v>
      </c>
      <c r="Q21" s="3">
        <f>0.018*L14</f>
        <v>1.8435473509417076E-3</v>
      </c>
    </row>
    <row r="23" spans="3:17" x14ac:dyDescent="0.25">
      <c r="D23" s="1" t="s">
        <v>14</v>
      </c>
      <c r="E23" s="3">
        <f>0.21999*J30</f>
        <v>45.170604083853135</v>
      </c>
    </row>
    <row r="24" spans="3:17" x14ac:dyDescent="0.25">
      <c r="D24" s="1" t="s">
        <v>15</v>
      </c>
      <c r="E24" s="3">
        <v>1</v>
      </c>
    </row>
    <row r="30" spans="3:17" x14ac:dyDescent="0.25">
      <c r="I30" s="1" t="s">
        <v>19</v>
      </c>
      <c r="J30" s="3">
        <f>0.2385*Q18</f>
        <v>205.33026084755278</v>
      </c>
    </row>
    <row r="31" spans="3:17" x14ac:dyDescent="0.25">
      <c r="D31" s="1" t="s">
        <v>16</v>
      </c>
      <c r="E31" s="3">
        <f>J30-E23</f>
        <v>160.15965676369964</v>
      </c>
      <c r="I31" s="1" t="s">
        <v>20</v>
      </c>
      <c r="J31" s="3">
        <f>((Q19*Q18)/J30)</f>
        <v>0.77141000820685435</v>
      </c>
    </row>
    <row r="32" spans="3:17" x14ac:dyDescent="0.25">
      <c r="D32" s="1" t="s">
        <v>17</v>
      </c>
      <c r="E32" s="3">
        <f>((J31*J30)/E31)</f>
        <v>0.98897451084839216</v>
      </c>
      <c r="I32" s="1" t="s">
        <v>21</v>
      </c>
      <c r="J32" s="3">
        <f>((((Q20*Q18)-(Q34*Q33)))/J30)</f>
        <v>0.21783553680530113</v>
      </c>
    </row>
    <row r="33" spans="4:17" x14ac:dyDescent="0.25">
      <c r="D33" s="1" t="s">
        <v>18</v>
      </c>
      <c r="E33" s="3">
        <f>((J33*J30)/E31)</f>
        <v>9.9098194700976798E-3</v>
      </c>
      <c r="I33" s="1" t="s">
        <v>22</v>
      </c>
      <c r="J33" s="3">
        <f>((Q21*Q18)/J30)</f>
        <v>7.7297582848708914E-3</v>
      </c>
      <c r="P33" s="1" t="s">
        <v>23</v>
      </c>
      <c r="Q33" s="3">
        <f>Q18-J30</f>
        <v>655.59326471870622</v>
      </c>
    </row>
    <row r="34" spans="4:17" x14ac:dyDescent="0.25">
      <c r="P34" s="1" t="s">
        <v>24</v>
      </c>
      <c r="Q34" s="3">
        <v>1</v>
      </c>
    </row>
  </sheetData>
  <sheetProtection algorithmName="SHA-512" hashValue="LMN8Ah9oJvUJHEn6r1H6niAhfOSmpww3Eul36uJumi2Z6avKk9tng2Er3SZL7mODFP+ndX3vnzUvi7ZZMJ7e1Q==" saltValue="6ruO5tsax+gATOPwE7ooVg==" spinCount="100000" sheet="1" objects="1" scenarios="1"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2016-05-30T18:18:53Z</dcterms:modified>
</cp:coreProperties>
</file>